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G:\Dropbox\堀江先生関連\【動画】堀江先生動画\特別集中講座\入門編\第11週\"/>
    </mc:Choice>
  </mc:AlternateContent>
  <bookViews>
    <workbookView xWindow="28680" yWindow="-120" windowWidth="29040" windowHeight="15720"/>
  </bookViews>
  <sheets>
    <sheet name="1_現状把握" sheetId="1" r:id="rId1"/>
    <sheet name="2_目標配分" sheetId="2" r:id="rId2"/>
    <sheet name="3_積立シミュレーション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5" i="2" l="1" a="1"/>
  <c r="G15" i="2" s="1"/>
  <c r="B11" i="3"/>
  <c r="G14" i="2"/>
  <c r="H14" i="2" s="1"/>
  <c r="M11" i="2"/>
  <c r="M10" i="2"/>
  <c r="M9" i="2"/>
  <c r="M8" i="2"/>
  <c r="J8" i="2"/>
  <c r="O8" i="2" s="1"/>
  <c r="M7" i="2"/>
  <c r="H15" i="1"/>
  <c r="E14" i="1"/>
  <c r="D14" i="1"/>
  <c r="E10" i="1" s="1"/>
  <c r="H11" i="1"/>
  <c r="I11" i="1" s="1"/>
  <c r="G11" i="2" s="1"/>
  <c r="H10" i="1"/>
  <c r="I10" i="1" s="1"/>
  <c r="G10" i="2" s="1"/>
  <c r="H9" i="1"/>
  <c r="I9" i="1" s="1"/>
  <c r="G9" i="2" s="1"/>
  <c r="H8" i="1"/>
  <c r="I8" i="1" s="1"/>
  <c r="G8" i="2" s="1"/>
  <c r="H7" i="1"/>
  <c r="I7" i="1" s="1"/>
  <c r="G7" i="2" s="1"/>
  <c r="N7" i="2" l="1"/>
  <c r="I7" i="2"/>
  <c r="N8" i="2"/>
  <c r="I8" i="2"/>
  <c r="H17" i="1"/>
  <c r="N9" i="2"/>
  <c r="I9" i="2"/>
  <c r="N10" i="2"/>
  <c r="I10" i="2"/>
  <c r="N11" i="2"/>
  <c r="I11" i="2"/>
  <c r="C45" i="3"/>
  <c r="H14" i="1"/>
  <c r="H16" i="1" s="1"/>
  <c r="B10" i="3" s="1"/>
  <c r="C18" i="3"/>
  <c r="C22" i="3"/>
  <c r="C26" i="3"/>
  <c r="C30" i="3"/>
  <c r="C34" i="3"/>
  <c r="C38" i="3"/>
  <c r="C42" i="3"/>
  <c r="E7" i="1"/>
  <c r="E11" i="1"/>
  <c r="J7" i="2"/>
  <c r="O7" i="2" s="1"/>
  <c r="J9" i="2"/>
  <c r="O9" i="2" s="1"/>
  <c r="J11" i="2"/>
  <c r="O11" i="2" s="1"/>
  <c r="C15" i="3"/>
  <c r="C19" i="3"/>
  <c r="C23" i="3"/>
  <c r="C27" i="3"/>
  <c r="C31" i="3"/>
  <c r="C35" i="3"/>
  <c r="C39" i="3"/>
  <c r="C43" i="3"/>
  <c r="E8" i="1"/>
  <c r="E12" i="1"/>
  <c r="C16" i="3"/>
  <c r="C20" i="3"/>
  <c r="C24" i="3"/>
  <c r="C28" i="3"/>
  <c r="C32" i="3"/>
  <c r="C36" i="3"/>
  <c r="C40" i="3"/>
  <c r="C44" i="3"/>
  <c r="E7" i="3"/>
  <c r="C17" i="3"/>
  <c r="C21" i="3"/>
  <c r="C25" i="3"/>
  <c r="C29" i="3"/>
  <c r="C33" i="3"/>
  <c r="C37" i="3"/>
  <c r="C41" i="3"/>
  <c r="E9" i="1"/>
  <c r="J10" i="2"/>
  <c r="O10" i="2" s="1"/>
  <c r="D39" i="3" l="1"/>
  <c r="D44" i="3"/>
  <c r="D35" i="3"/>
  <c r="D16" i="3"/>
  <c r="D40" i="3"/>
  <c r="D31" i="3"/>
  <c r="D30" i="3"/>
  <c r="D29" i="3"/>
  <c r="D26" i="3"/>
  <c r="D19" i="3"/>
  <c r="D22" i="3"/>
  <c r="E10" i="3"/>
  <c r="D37" i="3"/>
  <c r="D33" i="3"/>
  <c r="E8" i="3"/>
  <c r="E9" i="3" s="1"/>
  <c r="B45" i="3"/>
  <c r="D45" i="3" s="1"/>
  <c r="B41" i="3"/>
  <c r="D41" i="3" s="1"/>
  <c r="B37" i="3"/>
  <c r="B33" i="3"/>
  <c r="B29" i="3"/>
  <c r="B25" i="3"/>
  <c r="D25" i="3" s="1"/>
  <c r="B21" i="3"/>
  <c r="D21" i="3" s="1"/>
  <c r="B17" i="3"/>
  <c r="D17" i="3" s="1"/>
  <c r="B40" i="3"/>
  <c r="B36" i="3"/>
  <c r="D36" i="3" s="1"/>
  <c r="B32" i="3"/>
  <c r="D32" i="3" s="1"/>
  <c r="B28" i="3"/>
  <c r="D28" i="3" s="1"/>
  <c r="B24" i="3"/>
  <c r="D24" i="3" s="1"/>
  <c r="B20" i="3"/>
  <c r="D20" i="3" s="1"/>
  <c r="B16" i="3"/>
  <c r="B44" i="3"/>
  <c r="B43" i="3"/>
  <c r="D43" i="3" s="1"/>
  <c r="B39" i="3"/>
  <c r="B35" i="3"/>
  <c r="B31" i="3"/>
  <c r="B27" i="3"/>
  <c r="D27" i="3" s="1"/>
  <c r="B23" i="3"/>
  <c r="D23" i="3" s="1"/>
  <c r="B19" i="3"/>
  <c r="B15" i="3"/>
  <c r="D15" i="3" s="1"/>
  <c r="B42" i="3"/>
  <c r="D42" i="3" s="1"/>
  <c r="B38" i="3"/>
  <c r="D38" i="3" s="1"/>
  <c r="B34" i="3"/>
  <c r="D34" i="3" s="1"/>
  <c r="B30" i="3"/>
  <c r="B26" i="3"/>
  <c r="B22" i="3"/>
  <c r="B18" i="3"/>
  <c r="D18" i="3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<sst xmlns="http://schemas.openxmlformats.org/spreadsheetml/2006/main" count="106" uniqueCount="86">
  <si>
    <t>見本① 現状把握シート（サンプル値入り）</t>
  </si>
  <si>
    <t>資産名</t>
  </si>
  <si>
    <t>資産クラス</t>
  </si>
  <si>
    <t>口座・メモ</t>
  </si>
  <si>
    <t>金額（円）</t>
  </si>
  <si>
    <t>比率</t>
  </si>
  <si>
    <t>資産クラス別集計</t>
  </si>
  <si>
    <t>普通預金</t>
  </si>
  <si>
    <t>現金預金</t>
  </si>
  <si>
    <t>生活防衛資金</t>
  </si>
  <si>
    <t>定期預金</t>
  </si>
  <si>
    <t>5年以内に使う予定資金</t>
  </si>
  <si>
    <t>国内株式</t>
  </si>
  <si>
    <t>NISAつみたて投資枠（全世界株）</t>
  </si>
  <si>
    <t>投資信託/ETF</t>
  </si>
  <si>
    <t>長期積立の中心</t>
  </si>
  <si>
    <t>海外株式</t>
  </si>
  <si>
    <t>NISA成長投資枠（日本株）</t>
  </si>
  <si>
    <t>個別株の見本</t>
  </si>
  <si>
    <t>特定口座（米国ETF）</t>
  </si>
  <si>
    <t>高リスク資産の例</t>
  </si>
  <si>
    <t>債券・バランス</t>
  </si>
  <si>
    <t>iDeCo（バランス型）</t>
  </si>
  <si>
    <t>守りも含む長期資産</t>
  </si>
  <si>
    <t>確認ポイント</t>
  </si>
  <si>
    <t>数値</t>
  </si>
  <si>
    <t>合計</t>
  </si>
  <si>
    <t>総金融資産</t>
  </si>
  <si>
    <t>現金合計</t>
  </si>
  <si>
    <t>リスク資産合計</t>
  </si>
  <si>
    <t>現金比率</t>
  </si>
  <si>
    <t>見本② 目標配分シート（現状と目標の差分を見る）</t>
  </si>
  <si>
    <t>3つの問い</t>
  </si>
  <si>
    <t>見本の答え</t>
  </si>
  <si>
    <t>考える視点</t>
  </si>
  <si>
    <t>入力の目安</t>
  </si>
  <si>
    <t>現状比率</t>
  </si>
  <si>
    <t>目標比率</t>
  </si>
  <si>
    <t>差分</t>
  </si>
  <si>
    <t>目標金額（円）</t>
  </si>
  <si>
    <t>現状金額</t>
  </si>
  <si>
    <t>目標金額</t>
  </si>
  <si>
    <t>5年以内に使う予定があるお金はいくらか</t>
  </si>
  <si>
    <t>250万円</t>
  </si>
  <si>
    <t>住宅・教育・車などの近い支出は現金で残す</t>
  </si>
  <si>
    <t>金額をメモ</t>
  </si>
  <si>
    <t>投資額が半分になっても生活は成り立つか</t>
  </si>
  <si>
    <t>成り立つが不安は大きい</t>
  </si>
  <si>
    <t>不安が大きいならリスク資産を下げる</t>
  </si>
  <si>
    <t>文章で一言</t>
  </si>
  <si>
    <t>より避けたい未来はどちらか</t>
  </si>
  <si>
    <t>老後資金不足</t>
  </si>
  <si>
    <t>不足回避を重視するほど長期投資の比率を上げやすい</t>
  </si>
  <si>
    <t>チェック</t>
  </si>
  <si>
    <t>値</t>
  </si>
  <si>
    <t>判定</t>
  </si>
  <si>
    <t>目標比率合計</t>
  </si>
  <si>
    <t>差分が最も大きい資産クラス</t>
  </si>
  <si>
    <t>見本③ 積立シミュレーション（概算）</t>
  </si>
  <si>
    <t>講義内でも説明されていた通り、このシートの数値はあくまで概算です。将来の運用成果を保証するものではありません。黄色のセルを変えると将来資産額の試算が更新されます。</t>
  </si>
  <si>
    <t>入力項目</t>
  </si>
  <si>
    <t>結果</t>
  </si>
  <si>
    <t>見方</t>
  </si>
  <si>
    <t>メモ</t>
  </si>
  <si>
    <t>月額積立（円）</t>
  </si>
  <si>
    <t>将来資産額</t>
  </si>
  <si>
    <t>月額積立</t>
  </si>
  <si>
    <t>毎月の新規積立額</t>
  </si>
  <si>
    <t>運用期間（年）</t>
  </si>
  <si>
    <t>総積立元本</t>
  </si>
  <si>
    <t>初期投資額</t>
  </si>
  <si>
    <t>すでに投資に回している資産の見本</t>
  </si>
  <si>
    <t>想定年利</t>
  </si>
  <si>
    <t>運用益</t>
  </si>
  <si>
    <t>前提条件での概算値</t>
  </si>
  <si>
    <t>初期投資額（円）</t>
  </si>
  <si>
    <t>想定倍率</t>
  </si>
  <si>
    <t>元本を超えて増えた部分</t>
  </si>
  <si>
    <t>月利</t>
  </si>
  <si>
    <t>年数</t>
  </si>
  <si>
    <t>累計元本（円）</t>
  </si>
  <si>
    <t>概算資産額（円）</t>
  </si>
  <si>
    <t>運用益（円）</t>
  </si>
  <si>
    <t>最大の調整ポイント</t>
    <phoneticPr fontId="7"/>
  </si>
  <si>
    <r>
      <rPr>
        <sz val="10"/>
        <color rgb="FF333333"/>
        <rFont val="ＭＳ ゴシック"/>
        <family val="3"/>
        <charset val="128"/>
      </rPr>
      <t>講義で紹介された「</t>
    </r>
    <r>
      <rPr>
        <sz val="10"/>
        <color rgb="FF333333"/>
        <rFont val="Carlito"/>
        <family val="2"/>
      </rPr>
      <t>3</t>
    </r>
    <r>
      <rPr>
        <sz val="10"/>
        <color rgb="FF333333"/>
        <rFont val="ＭＳ ゴシック"/>
        <family val="3"/>
        <charset val="128"/>
      </rPr>
      <t>つの問い」を左側に置き、右側で現状比率・目標比率・差分を比較する見本です。目標比率（H列）を書き換えると差分と目標金額が変わります。</t>
    </r>
    <phoneticPr fontId="7"/>
  </si>
  <si>
    <t>この見本は講義で紹介されていた「まず現在地を知る」ためのシートです。数値はすべてダミーです。左の表をを自分の資産・金額に置き換えると、合計と比率が自動で更新されます。</t>
    <rPh sb="46" eb="47">
      <t>ヒダリ</t>
    </rPh>
    <rPh sb="48" eb="49">
      <t>ヒョウ</t>
    </rPh>
    <rPh sb="54" eb="56">
      <t>シサン</t>
    </rPh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</si>
</sst>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%"/>
    <numFmt numFmtId="177" formatCode="0.00\x"/>
  </numFmts>
  <fonts count="12">
    <font>
      <sz val="11"/>
      <name val="Carlito"/>
    </font>
    <font>
      <b/>
      <sz val="15"/>
      <color rgb="FFFFFFFF"/>
      <name val="Carlito"/>
    </font>
    <font>
      <sz val="10"/>
      <color rgb="FF333333"/>
      <name val="Carlito"/>
    </font>
    <font>
      <b/>
      <sz val="10"/>
      <color rgb="FFFFFFFF"/>
      <name val="Carlito"/>
    </font>
    <font>
      <b/>
      <sz val="11"/>
      <color rgb="FF1F1F1F"/>
      <name val="Carlito"/>
    </font>
    <font>
      <b/>
      <sz val="12"/>
      <color rgb="FF1F1F1F"/>
      <name val="Carlito"/>
    </font>
    <font>
      <sz val="11"/>
      <name val="Carlito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0"/>
      <color rgb="FF333333"/>
      <name val="ＭＳ ゴシック"/>
      <family val="3"/>
      <charset val="128"/>
    </font>
    <font>
      <sz val="10"/>
      <color rgb="FF333333"/>
      <name val="Carlito"/>
      <family val="2"/>
    </font>
    <font>
      <sz val="10"/>
      <color rgb="FF333333"/>
      <name val="Carlito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F7F9FC"/>
      </patternFill>
    </fill>
    <fill>
      <patternFill patternType="solid">
        <fgColor rgb="FF4F81BD"/>
      </patternFill>
    </fill>
    <fill>
      <patternFill patternType="solid">
        <fgColor rgb="FFE2F0D9"/>
      </patternFill>
    </fill>
    <fill>
      <patternFill patternType="solid">
        <fgColor rgb="FFEAF2F8"/>
      </patternFill>
    </fill>
    <fill>
      <patternFill patternType="solid">
        <fgColor rgb="FFFFF2CC"/>
      </patternFill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0" fontId="6" fillId="0" borderId="0"/>
  </cellStyleXfs>
  <cellXfs count="28">
    <xf numFmtId="0" fontId="0" fillId="0" borderId="0" xfId="0"/>
    <xf numFmtId="0" fontId="3" fillId="4" borderId="1" xfId="1" applyFont="1" applyFill="1" applyBorder="1" applyAlignment="1">
      <alignment horizontal="center" vertical="center"/>
    </xf>
    <xf numFmtId="0" fontId="3" fillId="4" borderId="1" xfId="1" applyFont="1" applyFill="1" applyBorder="1" applyAlignment="1">
      <alignment horizontal="center" vertical="center" wrapText="1"/>
    </xf>
    <xf numFmtId="3" fontId="3" fillId="4" borderId="1" xfId="1" applyNumberFormat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/>
    </xf>
    <xf numFmtId="0" fontId="0" fillId="0" borderId="0" xfId="1" applyFont="1" applyAlignment="1">
      <alignment vertical="center" wrapText="1"/>
    </xf>
    <xf numFmtId="0" fontId="0" fillId="0" borderId="1" xfId="1" applyFont="1" applyBorder="1" applyAlignment="1">
      <alignment vertical="center" wrapText="1"/>
    </xf>
    <xf numFmtId="3" fontId="0" fillId="0" borderId="1" xfId="1" applyNumberFormat="1" applyFont="1" applyBorder="1" applyAlignment="1">
      <alignment vertical="center" wrapText="1"/>
    </xf>
    <xf numFmtId="176" fontId="0" fillId="0" borderId="1" xfId="1" applyNumberFormat="1" applyFont="1" applyBorder="1" applyAlignment="1">
      <alignment vertical="center" wrapText="1"/>
    </xf>
    <xf numFmtId="3" fontId="0" fillId="0" borderId="0" xfId="1" applyNumberFormat="1" applyFont="1" applyAlignment="1">
      <alignment vertical="center" wrapText="1"/>
    </xf>
    <xf numFmtId="0" fontId="4" fillId="5" borderId="1" xfId="1" applyFont="1" applyFill="1" applyBorder="1" applyAlignment="1">
      <alignment vertical="center" wrapText="1"/>
    </xf>
    <xf numFmtId="3" fontId="4" fillId="5" borderId="1" xfId="1" applyNumberFormat="1" applyFont="1" applyFill="1" applyBorder="1" applyAlignment="1">
      <alignment vertical="center" wrapText="1"/>
    </xf>
    <xf numFmtId="176" fontId="4" fillId="5" borderId="1" xfId="1" applyNumberFormat="1" applyFont="1" applyFill="1" applyBorder="1" applyAlignment="1">
      <alignment vertical="center" wrapText="1"/>
    </xf>
    <xf numFmtId="0" fontId="4" fillId="6" borderId="1" xfId="1" applyFont="1" applyFill="1" applyBorder="1" applyAlignment="1">
      <alignment vertical="center" wrapText="1"/>
    </xf>
    <xf numFmtId="3" fontId="5" fillId="0" borderId="1" xfId="1" applyNumberFormat="1" applyFont="1" applyBorder="1" applyAlignment="1">
      <alignment horizontal="right" vertical="center" wrapText="1"/>
    </xf>
    <xf numFmtId="176" fontId="5" fillId="0" borderId="1" xfId="1" applyNumberFormat="1" applyFont="1" applyBorder="1" applyAlignment="1">
      <alignment horizontal="right" vertical="center" wrapText="1"/>
    </xf>
    <xf numFmtId="3" fontId="0" fillId="0" borderId="0" xfId="1" applyNumberFormat="1" applyFont="1" applyAlignment="1">
      <alignment vertical="center"/>
    </xf>
    <xf numFmtId="3" fontId="0" fillId="7" borderId="1" xfId="1" applyNumberFormat="1" applyFont="1" applyFill="1" applyBorder="1" applyAlignment="1">
      <alignment vertical="center" wrapText="1"/>
    </xf>
    <xf numFmtId="10" fontId="0" fillId="7" borderId="1" xfId="1" applyNumberFormat="1" applyFont="1" applyFill="1" applyBorder="1" applyAlignment="1">
      <alignment vertical="center" wrapText="1"/>
    </xf>
    <xf numFmtId="177" fontId="0" fillId="0" borderId="1" xfId="1" applyNumberFormat="1" applyFont="1" applyBorder="1" applyAlignment="1">
      <alignment vertical="center" wrapText="1"/>
    </xf>
    <xf numFmtId="10" fontId="0" fillId="0" borderId="1" xfId="1" applyNumberFormat="1" applyFont="1" applyBorder="1" applyAlignment="1">
      <alignment vertical="center" wrapText="1"/>
    </xf>
    <xf numFmtId="0" fontId="0" fillId="0" borderId="1" xfId="1" applyFont="1" applyBorder="1" applyAlignment="1">
      <alignment vertical="center"/>
    </xf>
    <xf numFmtId="3" fontId="0" fillId="0" borderId="1" xfId="1" applyNumberFormat="1" applyFont="1" applyBorder="1" applyAlignment="1">
      <alignment vertical="center"/>
    </xf>
    <xf numFmtId="0" fontId="8" fillId="0" borderId="1" xfId="1" applyFont="1" applyBorder="1" applyAlignment="1">
      <alignment vertical="center" wrapText="1"/>
    </xf>
    <xf numFmtId="0" fontId="1" fillId="2" borderId="0" xfId="1" applyFont="1" applyFill="1" applyAlignment="1">
      <alignment horizontal="center" vertical="center" wrapText="1"/>
    </xf>
    <xf numFmtId="0" fontId="9" fillId="3" borderId="0" xfId="1" applyFont="1" applyFill="1" applyAlignment="1">
      <alignment vertical="center" wrapText="1"/>
    </xf>
    <xf numFmtId="0" fontId="2" fillId="3" borderId="0" xfId="1" applyFont="1" applyFill="1" applyAlignment="1">
      <alignment vertical="center" wrapText="1"/>
    </xf>
    <xf numFmtId="0" fontId="11" fillId="3" borderId="0" xfId="1" applyFont="1" applyFill="1" applyAlignment="1">
      <alignment vertical="center" wrapText="1"/>
    </xf>
  </cellXfs>
  <cellStyles count="2">
    <cellStyle name="Normal" xfId="1"/>
    <cellStyle name="標準" xfId="0" builtinId="0"/>
  </cellStyles>
  <dxfs count="2">
    <dxf>
      <font>
        <color rgb="FF9C0006"/>
      </font>
      <fill>
        <patternFill patternType="solid">
          <bgColor rgb="FFFCE4D6"/>
        </patternFill>
      </fill>
    </dxf>
    <dxf>
      <font>
        <color rgb="FF006100"/>
      </font>
      <fill>
        <patternFill patternType="solid">
          <bgColor rgb="FFE2F0D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c:style val="2"/>
  <c:chart>
    <c:title>
      <c:tx>
        <c:rich>
          <a:bodyPr/>
          <a:lstStyle/>
          <a:p>
            <a:r>
              <a:rPr lang="ja-JP" altLang="en-US"/>
              <a:t>資産クラス別の内訳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tx>
            <c:v>金額（円）</c:v>
          </c:tx>
          <c:cat>
            <c:strRef>
              <c:f>'1_現状把握'!$G$7:$G$11</c:f>
              <c:strCache>
                <c:ptCount val="5"/>
                <c:pt idx="0">
                  <c:v>現金預金</c:v>
                </c:pt>
                <c:pt idx="1">
                  <c:v>国内株式</c:v>
                </c:pt>
                <c:pt idx="2">
                  <c:v>海外株式</c:v>
                </c:pt>
                <c:pt idx="3">
                  <c:v>投資信託/ETF</c:v>
                </c:pt>
                <c:pt idx="4">
                  <c:v>債券・バランス</c:v>
                </c:pt>
              </c:strCache>
            </c:strRef>
          </c:cat>
          <c:val>
            <c:numRef>
              <c:f>'1_現状把握'!$H$7:$H$11</c:f>
              <c:numCache>
                <c:formatCode>#,##0</c:formatCode>
                <c:ptCount val="5"/>
                <c:pt idx="0">
                  <c:v>2500000</c:v>
                </c:pt>
                <c:pt idx="1">
                  <c:v>300000</c:v>
                </c:pt>
                <c:pt idx="2">
                  <c:v>450000</c:v>
                </c:pt>
                <c:pt idx="3">
                  <c:v>800000</c:v>
                </c:pt>
                <c:pt idx="4">
                  <c:v>700000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02A-40CD-973F-97AF5565C7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layout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c:style val="2"/>
  <c:chart>
    <c:title>
      <c:tx>
        <c:rich>
          <a:bodyPr/>
          <a:lstStyle/>
          <a:p>
            <a:r>
              <a:rPr lang="ja-JP" altLang="en-US"/>
              <a:t>現状金額と目標金額の比較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現状金額</c:v>
          </c:tx>
          <c:invertIfNegative val="1"/>
          <c:cat>
            <c:strRef>
              <c:f>'2_目標配分'!$M$7:$M$11</c:f>
              <c:strCache>
                <c:ptCount val="5"/>
                <c:pt idx="0">
                  <c:v>現金預金</c:v>
                </c:pt>
                <c:pt idx="1">
                  <c:v>国内株式</c:v>
                </c:pt>
                <c:pt idx="2">
                  <c:v>海外株式</c:v>
                </c:pt>
                <c:pt idx="3">
                  <c:v>投資信託/ETF</c:v>
                </c:pt>
                <c:pt idx="4">
                  <c:v>債券・バランス</c:v>
                </c:pt>
              </c:strCache>
            </c:strRef>
          </c:cat>
          <c:val>
            <c:numRef>
              <c:f>'2_目標配分'!$N$7:$N$11</c:f>
              <c:numCache>
                <c:formatCode>#,##0</c:formatCode>
                <c:ptCount val="5"/>
                <c:pt idx="0">
                  <c:v>2500000</c:v>
                </c:pt>
                <c:pt idx="1">
                  <c:v>300000</c:v>
                </c:pt>
                <c:pt idx="2">
                  <c:v>450000</c:v>
                </c:pt>
                <c:pt idx="3">
                  <c:v>800000</c:v>
                </c:pt>
                <c:pt idx="4">
                  <c:v>699999.99999999988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DEE-4BCD-9572-76BF09779923}"/>
            </c:ext>
          </c:extLst>
        </c:ser>
        <c:ser>
          <c:idx val="1"/>
          <c:order val="1"/>
          <c:tx>
            <c:v>目標金額</c:v>
          </c:tx>
          <c:invertIfNegative val="1"/>
          <c:cat>
            <c:strRef>
              <c:f>'2_目標配分'!$M$7:$M$11</c:f>
              <c:strCache>
                <c:ptCount val="5"/>
                <c:pt idx="0">
                  <c:v>現金預金</c:v>
                </c:pt>
                <c:pt idx="1">
                  <c:v>国内株式</c:v>
                </c:pt>
                <c:pt idx="2">
                  <c:v>海外株式</c:v>
                </c:pt>
                <c:pt idx="3">
                  <c:v>投資信託/ETF</c:v>
                </c:pt>
                <c:pt idx="4">
                  <c:v>債券・バランス</c:v>
                </c:pt>
              </c:strCache>
            </c:strRef>
          </c:cat>
          <c:val>
            <c:numRef>
              <c:f>'2_目標配分'!$O$7:$O$11</c:f>
              <c:numCache>
                <c:formatCode>#,##0</c:formatCode>
                <c:ptCount val="5"/>
                <c:pt idx="0">
                  <c:v>1187500</c:v>
                </c:pt>
                <c:pt idx="1">
                  <c:v>475000</c:v>
                </c:pt>
                <c:pt idx="2">
                  <c:v>1187500</c:v>
                </c:pt>
                <c:pt idx="3">
                  <c:v>1425000</c:v>
                </c:pt>
                <c:pt idx="4">
                  <c:v>475000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DEE-4BCD-9572-76BF097799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897447008"/>
        <c:axId val="-897445376"/>
      </c:barChart>
      <c:catAx>
        <c:axId val="-897447008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-897445376"/>
        <c:crosses val="autoZero"/>
        <c:auto val="1"/>
        <c:lblAlgn val="ctr"/>
        <c:lblOffset val="100"/>
        <c:noMultiLvlLbl val="0"/>
      </c:catAx>
      <c:valAx>
        <c:axId val="-897445376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crossAx val="-897447008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c:style val="2"/>
  <c:chart>
    <c:title>
      <c:tx>
        <c:rich>
          <a:bodyPr/>
          <a:lstStyle/>
          <a:p>
            <a:r>
              <a:rPr lang="ja-JP" altLang="en-US"/>
              <a:t>資産額の推移（概算）</a:t>
            </a:r>
          </a:p>
        </c:rich>
      </c:tx>
      <c:overlay val="0"/>
    </c:title>
    <c:autoTitleDeleted val="0"/>
    <c:plotArea>
      <c:layout/>
      <c:lineChart>
        <c:grouping val="standard"/>
        <c:varyColors val="1"/>
        <c:ser>
          <c:idx val="0"/>
          <c:order val="0"/>
          <c:tx>
            <c:v>累計元本（円）</c:v>
          </c:tx>
          <c:cat>
            <c:numRef>
              <c:f>'3_積立シミュレーション'!$A$15:$A$45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cat>
          <c:val>
            <c:numRef>
              <c:f>'3_積立シミュレーション'!$B$15:$B$45</c:f>
              <c:numCache>
                <c:formatCode>#,##0</c:formatCode>
                <c:ptCount val="31"/>
                <c:pt idx="0">
                  <c:v>2250000</c:v>
                </c:pt>
                <c:pt idx="1">
                  <c:v>2850000</c:v>
                </c:pt>
                <c:pt idx="2">
                  <c:v>3450000</c:v>
                </c:pt>
                <c:pt idx="3">
                  <c:v>4050000</c:v>
                </c:pt>
                <c:pt idx="4">
                  <c:v>4650000</c:v>
                </c:pt>
                <c:pt idx="5">
                  <c:v>5250000</c:v>
                </c:pt>
                <c:pt idx="6">
                  <c:v>5850000</c:v>
                </c:pt>
                <c:pt idx="7">
                  <c:v>6450000</c:v>
                </c:pt>
                <c:pt idx="8">
                  <c:v>7050000</c:v>
                </c:pt>
                <c:pt idx="9">
                  <c:v>7650000</c:v>
                </c:pt>
                <c:pt idx="10">
                  <c:v>8250000</c:v>
                </c:pt>
                <c:pt idx="11">
                  <c:v>8850000</c:v>
                </c:pt>
                <c:pt idx="12">
                  <c:v>9450000</c:v>
                </c:pt>
                <c:pt idx="13">
                  <c:v>10050000</c:v>
                </c:pt>
                <c:pt idx="14">
                  <c:v>10650000</c:v>
                </c:pt>
                <c:pt idx="15">
                  <c:v>11250000</c:v>
                </c:pt>
                <c:pt idx="16">
                  <c:v>11850000</c:v>
                </c:pt>
                <c:pt idx="17">
                  <c:v>12450000</c:v>
                </c:pt>
                <c:pt idx="18">
                  <c:v>13050000</c:v>
                </c:pt>
                <c:pt idx="19">
                  <c:v>13650000</c:v>
                </c:pt>
                <c:pt idx="20">
                  <c:v>14250000</c:v>
                </c:pt>
                <c:pt idx="21">
                  <c:v>14850000</c:v>
                </c:pt>
                <c:pt idx="22">
                  <c:v>15450000</c:v>
                </c:pt>
                <c:pt idx="23">
                  <c:v>16050000</c:v>
                </c:pt>
                <c:pt idx="24">
                  <c:v>16650000</c:v>
                </c:pt>
                <c:pt idx="25">
                  <c:v>17250000</c:v>
                </c:pt>
                <c:pt idx="26">
                  <c:v>17850000</c:v>
                </c:pt>
                <c:pt idx="27">
                  <c:v>18450000</c:v>
                </c:pt>
                <c:pt idx="28">
                  <c:v>19050000</c:v>
                </c:pt>
                <c:pt idx="29">
                  <c:v>19650000</c:v>
                </c:pt>
                <c:pt idx="30">
                  <c:v>20250000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850-4F04-A510-18036C9CE410}"/>
            </c:ext>
          </c:extLst>
        </c:ser>
        <c:ser>
          <c:idx val="1"/>
          <c:order val="1"/>
          <c:tx>
            <c:v>概算資産額（円）</c:v>
          </c:tx>
          <c:cat>
            <c:numRef>
              <c:f>'3_積立シミュレーション'!$A$15:$A$45</c:f>
              <c:numCache>
                <c:formatCode>General</c:formatCode>
                <c:ptCount val="3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numCache>
            </c:numRef>
          </c:cat>
          <c:val>
            <c:numRef>
              <c:f>'3_積立シミュレーション'!$C$15:$C$45</c:f>
              <c:numCache>
                <c:formatCode>#,##0</c:formatCode>
                <c:ptCount val="31"/>
                <c:pt idx="0">
                  <c:v>2250000</c:v>
                </c:pt>
                <c:pt idx="1">
                  <c:v>2979057.0448147012</c:v>
                </c:pt>
                <c:pt idx="2">
                  <c:v>3745414.0317061702</c:v>
                </c:pt>
                <c:pt idx="3">
                  <c:v>4550979.2965019317</c:v>
                </c:pt>
                <c:pt idx="4">
                  <c:v>5397758.8091122489</c:v>
                </c:pt>
                <c:pt idx="5">
                  <c:v>6287861.1686750753</c:v>
                </c:pt>
                <c:pt idx="6">
                  <c:v>7223502.854262148</c:v>
                </c:pt>
                <c:pt idx="7">
                  <c:v>8207013.7442211183</c:v>
                </c:pt>
                <c:pt idx="8">
                  <c:v>9240842.9178977404</c:v>
                </c:pt>
                <c:pt idx="9">
                  <c:v>10327564.754185164</c:v>
                </c:pt>
                <c:pt idx="10">
                  <c:v>11469885.342086576</c:v>
                </c:pt>
                <c:pt idx="11">
                  <c:v>12670649.219254399</c:v>
                </c:pt>
                <c:pt idx="12">
                  <c:v>13932846.455285959</c:v>
                </c:pt>
                <c:pt idx="13">
                  <c:v>15259620.097413968</c:v>
                </c:pt>
                <c:pt idx="14">
                  <c:v>16654273.997132711</c:v>
                </c:pt>
                <c:pt idx="15">
                  <c:v>18120281.037249222</c:v>
                </c:pt>
                <c:pt idx="16">
                  <c:v>19661291.77984608</c:v>
                </c:pt>
                <c:pt idx="17">
                  <c:v>21281143.556690328</c:v>
                </c:pt>
                <c:pt idx="18">
                  <c:v>22983870.024725031</c:v>
                </c:pt>
                <c:pt idx="19">
                  <c:v>24773711.210437842</c:v>
                </c:pt>
                <c:pt idx="20">
                  <c:v>26655124.068118617</c:v>
                </c:pt>
                <c:pt idx="21">
                  <c:v>28632793.578297436</c:v>
                </c:pt>
                <c:pt idx="22">
                  <c:v>30711644.413999841</c:v>
                </c:pt>
                <c:pt idx="23">
                  <c:v>32896853.203869808</c:v>
                </c:pt>
                <c:pt idx="24">
                  <c:v>35193861.422697373</c:v>
                </c:pt>
                <c:pt idx="25">
                  <c:v>37608388.941450089</c:v>
                </c:pt>
                <c:pt idx="26">
                  <c:v>40146448.270549871</c:v>
                </c:pt>
                <c:pt idx="27">
                  <c:v>42814359.53186284</c:v>
                </c:pt>
                <c:pt idx="28">
                  <c:v>45618766.196684621</c:v>
                </c:pt>
                <c:pt idx="29">
                  <c:v>48566651.628910854</c:v>
                </c:pt>
                <c:pt idx="30">
                  <c:v>51665356.474587724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850-4F04-A510-18036C9CE4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897445920"/>
        <c:axId val="-897448096"/>
      </c:lineChart>
      <c:catAx>
        <c:axId val="-897445920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General" sourceLinked="1"/>
        <c:majorTickMark val="none"/>
        <c:minorTickMark val="none"/>
        <c:tickLblPos val="nextTo"/>
        <c:crossAx val="-897448096"/>
        <c:crosses val="autoZero"/>
        <c:auto val="1"/>
        <c:lblAlgn val="ctr"/>
        <c:lblOffset val="100"/>
        <c:noMultiLvlLbl val="0"/>
      </c:catAx>
      <c:valAx>
        <c:axId val="-897448096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</a:ln>
          </c:spPr>
        </c:majorGridlines>
        <c:numFmt formatCode="#,##0" sourceLinked="1"/>
        <c:majorTickMark val="none"/>
        <c:minorTickMark val="none"/>
        <c:tickLblPos val="nextTo"/>
        <c:crossAx val="-897445920"/>
        <c:crosses val="autoZero"/>
        <c:crossBetween val="between"/>
      </c:valAx>
    </c:plotArea>
    <c:legend>
      <c:legendPos val="b"/>
      <c:overlay val="0"/>
    </c:legend>
    <c:plotVisOnly val="1"/>
    <c:dispBlanksAs val="zero"/>
    <c:showDLblsOverMax val="1"/>
  </c:chart>
  <c:spPr>
    <a:ln w="9525">
      <a:solidFill>
        <a:srgbClr val="D9D9D9"/>
      </a:solidFill>
      <a:prstDash val="solid"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895350</xdr:colOff>
      <xdr:row>17</xdr:row>
      <xdr:rowOff>9525</xdr:rowOff>
    </xdr:from>
    <xdr:to>
      <xdr:col>8</xdr:col>
      <xdr:colOff>742950</xdr:colOff>
      <xdr:row>34</xdr:row>
      <xdr:rowOff>9525</xdr:rowOff>
    </xdr:to>
    <xdr:graphicFrame macro="">
      <xdr:nvGraphicFramePr>
        <xdr:cNvPr id="2" name="Chart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276225</xdr:colOff>
      <xdr:row>12</xdr:row>
      <xdr:rowOff>0</xdr:rowOff>
    </xdr:from>
    <xdr:to>
      <xdr:col>4</xdr:col>
      <xdr:colOff>428625</xdr:colOff>
      <xdr:row>23</xdr:row>
      <xdr:rowOff>19050</xdr:rowOff>
    </xdr:to>
    <xdr:graphicFrame macro="">
      <xdr:nvGraphicFramePr>
        <xdr:cNvPr id="2" name="Chart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13</xdr:row>
      <xdr:rowOff>0</xdr:rowOff>
    </xdr:from>
    <xdr:to>
      <xdr:col>14</xdr:col>
      <xdr:colOff>0</xdr:colOff>
      <xdr:row>32</xdr:row>
      <xdr:rowOff>0</xdr:rowOff>
    </xdr:to>
    <xdr:graphicFrame macro="">
      <xdr:nvGraphicFramePr>
        <xdr:cNvPr id="2" name="Chart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"/>
  <sheetViews>
    <sheetView tabSelected="1" workbookViewId="0">
      <selection activeCell="L6" sqref="L6"/>
    </sheetView>
  </sheetViews>
  <sheetFormatPr defaultRowHeight="14.25"/>
  <cols>
    <col min="1" max="1" width="24" customWidth="1"/>
    <col min="2" max="2" width="16" customWidth="1"/>
    <col min="3" max="3" width="24" customWidth="1"/>
    <col min="4" max="4" width="14" customWidth="1"/>
    <col min="5" max="5" width="10" customWidth="1"/>
    <col min="7" max="7" width="16" customWidth="1"/>
    <col min="8" max="8" width="14" customWidth="1"/>
    <col min="9" max="9" width="10" customWidth="1"/>
  </cols>
  <sheetData>
    <row r="1" spans="1:26" ht="24" customHeight="1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0.100000000000001" customHeight="1">
      <c r="A2" s="25" t="s">
        <v>85</v>
      </c>
      <c r="B2" s="26"/>
      <c r="C2" s="26"/>
      <c r="D2" s="26"/>
      <c r="E2" s="26"/>
      <c r="F2" s="26"/>
      <c r="G2" s="26"/>
      <c r="H2" s="26"/>
      <c r="I2" s="26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0.100000000000001" customHeight="1">
      <c r="A3" s="26"/>
      <c r="B3" s="26"/>
      <c r="C3" s="26"/>
      <c r="D3" s="26"/>
      <c r="E3" s="26"/>
      <c r="F3" s="26"/>
      <c r="G3" s="26"/>
      <c r="H3" s="26"/>
      <c r="I3" s="26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20.100000000000001" customHeight="1">
      <c r="A4" s="26"/>
      <c r="B4" s="26"/>
      <c r="C4" s="26"/>
      <c r="D4" s="26"/>
      <c r="E4" s="26"/>
      <c r="F4" s="26"/>
      <c r="G4" s="26"/>
      <c r="H4" s="26"/>
      <c r="I4" s="26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>
      <c r="A5" s="5"/>
      <c r="B5" s="5"/>
      <c r="C5" s="5"/>
      <c r="D5" s="5"/>
      <c r="E5" s="5"/>
      <c r="F5" s="5"/>
      <c r="G5" s="5"/>
      <c r="H5" s="5"/>
      <c r="I5" s="5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>
      <c r="A6" s="2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5"/>
      <c r="G6" s="2" t="s">
        <v>6</v>
      </c>
      <c r="H6" s="2" t="s">
        <v>4</v>
      </c>
      <c r="I6" s="2" t="s">
        <v>5</v>
      </c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>
      <c r="A7" s="6" t="s">
        <v>7</v>
      </c>
      <c r="B7" s="6" t="s">
        <v>8</v>
      </c>
      <c r="C7" s="6" t="s">
        <v>9</v>
      </c>
      <c r="D7" s="7">
        <v>1500000</v>
      </c>
      <c r="E7" s="8">
        <f t="shared" ref="E7:E12" si="0">D7/$D$14</f>
        <v>0.31578947368421051</v>
      </c>
      <c r="F7" s="5"/>
      <c r="G7" s="6" t="s">
        <v>8</v>
      </c>
      <c r="H7" s="7">
        <f>SUMIF($B$7:$B$12,G7,$D$7:$D$12)</f>
        <v>2500000</v>
      </c>
      <c r="I7" s="8">
        <f>H7/$D$14</f>
        <v>0.52631578947368418</v>
      </c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>
      <c r="A8" s="6" t="s">
        <v>10</v>
      </c>
      <c r="B8" s="6" t="s">
        <v>8</v>
      </c>
      <c r="C8" s="6" t="s">
        <v>11</v>
      </c>
      <c r="D8" s="7">
        <v>1000000</v>
      </c>
      <c r="E8" s="8">
        <f t="shared" si="0"/>
        <v>0.21052631578947367</v>
      </c>
      <c r="F8" s="5"/>
      <c r="G8" s="6" t="s">
        <v>12</v>
      </c>
      <c r="H8" s="7">
        <f>SUMIF($B$7:$B$12,G8,$D$7:$D$12)</f>
        <v>300000</v>
      </c>
      <c r="I8" s="8">
        <f>H8/$D$14</f>
        <v>6.3157894736842107E-2</v>
      </c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8.5">
      <c r="A9" s="6" t="s">
        <v>13</v>
      </c>
      <c r="B9" s="6" t="s">
        <v>14</v>
      </c>
      <c r="C9" s="6" t="s">
        <v>15</v>
      </c>
      <c r="D9" s="7">
        <v>800000</v>
      </c>
      <c r="E9" s="8">
        <f t="shared" si="0"/>
        <v>0.16842105263157894</v>
      </c>
      <c r="F9" s="5"/>
      <c r="G9" s="6" t="s">
        <v>16</v>
      </c>
      <c r="H9" s="7">
        <f>SUMIF($B$7:$B$12,G9,$D$7:$D$12)</f>
        <v>450000</v>
      </c>
      <c r="I9" s="8">
        <f>H9/$D$14</f>
        <v>9.4736842105263161E-2</v>
      </c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8.5">
      <c r="A10" s="6" t="s">
        <v>17</v>
      </c>
      <c r="B10" s="6" t="s">
        <v>12</v>
      </c>
      <c r="C10" s="6" t="s">
        <v>18</v>
      </c>
      <c r="D10" s="7">
        <v>300000</v>
      </c>
      <c r="E10" s="8">
        <f t="shared" si="0"/>
        <v>6.3157894736842107E-2</v>
      </c>
      <c r="F10" s="5"/>
      <c r="G10" s="6" t="s">
        <v>14</v>
      </c>
      <c r="H10" s="7">
        <f>SUMIF($B$7:$B$12,G10,$D$7:$D$12)</f>
        <v>800000</v>
      </c>
      <c r="I10" s="8">
        <f>H10/$D$14</f>
        <v>0.16842105263157894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>
      <c r="A11" s="6" t="s">
        <v>19</v>
      </c>
      <c r="B11" s="6" t="s">
        <v>16</v>
      </c>
      <c r="C11" s="6" t="s">
        <v>20</v>
      </c>
      <c r="D11" s="7">
        <v>450000</v>
      </c>
      <c r="E11" s="8">
        <f t="shared" si="0"/>
        <v>9.4736842105263161E-2</v>
      </c>
      <c r="F11" s="5"/>
      <c r="G11" s="6" t="s">
        <v>21</v>
      </c>
      <c r="H11" s="7">
        <f>SUMIF($B$7:$B$12,G11,$D$7:$D$12)</f>
        <v>700000</v>
      </c>
      <c r="I11" s="8">
        <f>H11/$D$14</f>
        <v>0.14736842105263157</v>
      </c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>
      <c r="A12" s="6" t="s">
        <v>22</v>
      </c>
      <c r="B12" s="6" t="s">
        <v>21</v>
      </c>
      <c r="C12" s="6" t="s">
        <v>23</v>
      </c>
      <c r="D12" s="7">
        <v>700000</v>
      </c>
      <c r="E12" s="8">
        <f t="shared" si="0"/>
        <v>0.14736842105263157</v>
      </c>
      <c r="F12" s="5"/>
      <c r="G12" s="5"/>
      <c r="H12" s="9"/>
      <c r="I12" s="5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>
      <c r="A13" s="6"/>
      <c r="B13" s="6"/>
      <c r="C13" s="6"/>
      <c r="D13" s="7"/>
      <c r="E13" s="8"/>
      <c r="F13" s="5"/>
      <c r="G13" s="2" t="s">
        <v>24</v>
      </c>
      <c r="H13" s="3" t="s">
        <v>25</v>
      </c>
      <c r="I13" s="5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>
      <c r="A14" s="10" t="s">
        <v>26</v>
      </c>
      <c r="B14" s="10"/>
      <c r="C14" s="10"/>
      <c r="D14" s="11">
        <f>SUM(D7:D12)</f>
        <v>4750000</v>
      </c>
      <c r="E14" s="12">
        <f>1</f>
        <v>1</v>
      </c>
      <c r="F14" s="5"/>
      <c r="G14" s="13" t="s">
        <v>27</v>
      </c>
      <c r="H14" s="14">
        <f>D14</f>
        <v>4750000</v>
      </c>
      <c r="I14" s="5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>
      <c r="A15" s="5"/>
      <c r="B15" s="5"/>
      <c r="C15" s="5"/>
      <c r="D15" s="5"/>
      <c r="E15" s="5"/>
      <c r="F15" s="5"/>
      <c r="G15" s="13" t="s">
        <v>28</v>
      </c>
      <c r="H15" s="14">
        <f>SUMIF($B$7:$B$12,"現金預金",$D$7:$D$12)</f>
        <v>2500000</v>
      </c>
      <c r="I15" s="5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>
      <c r="A16" s="5"/>
      <c r="B16" s="5"/>
      <c r="C16" s="5"/>
      <c r="D16" s="5"/>
      <c r="E16" s="5"/>
      <c r="F16" s="5"/>
      <c r="G16" s="13" t="s">
        <v>29</v>
      </c>
      <c r="H16" s="14">
        <f>H14-H15</f>
        <v>2250000</v>
      </c>
      <c r="I16" s="5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>
      <c r="A17" s="5"/>
      <c r="B17" s="5"/>
      <c r="C17" s="5"/>
      <c r="D17" s="5"/>
      <c r="E17" s="5"/>
      <c r="F17" s="5"/>
      <c r="G17" s="13" t="s">
        <v>30</v>
      </c>
      <c r="H17" s="15">
        <f>H15/H14</f>
        <v>0.52631578947368418</v>
      </c>
      <c r="I17" s="5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>
      <c r="A18" s="5"/>
      <c r="B18" s="5"/>
      <c r="C18" s="5"/>
      <c r="D18" s="5"/>
      <c r="E18" s="5"/>
      <c r="F18" s="5"/>
      <c r="G18" s="5"/>
      <c r="H18" s="5"/>
      <c r="I18" s="5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>
      <c r="A19" s="5"/>
      <c r="B19" s="5"/>
      <c r="C19" s="5"/>
      <c r="D19" s="5"/>
      <c r="E19" s="5"/>
      <c r="F19" s="5"/>
      <c r="G19" s="5"/>
      <c r="H19" s="5"/>
      <c r="I19" s="5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>
      <c r="A20" s="5"/>
      <c r="B20" s="5"/>
      <c r="C20" s="5"/>
      <c r="D20" s="5"/>
      <c r="E20" s="5"/>
      <c r="F20" s="5"/>
      <c r="G20" s="5"/>
      <c r="H20" s="5"/>
      <c r="I20" s="5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</sheetData>
  <mergeCells count="2">
    <mergeCell ref="A1:I1"/>
    <mergeCell ref="A2:I4"/>
  </mergeCells>
  <phoneticPr fontId="7"/>
  <conditionalFormatting sqref="D7:D12">
    <cfRule type="dataBar" priority="1">
      <dataBar>
        <cfvo type="min"/>
        <cfvo type="max"/>
        <color rgb="FFA02B93"/>
      </dataBar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"/>
  <sheetViews>
    <sheetView workbookViewId="0">
      <selection activeCell="J15" sqref="J15"/>
    </sheetView>
  </sheetViews>
  <sheetFormatPr defaultRowHeight="14.25"/>
  <cols>
    <col min="1" max="1" width="30" customWidth="1"/>
    <col min="2" max="2" width="20" customWidth="1"/>
    <col min="3" max="3" width="28" customWidth="1"/>
    <col min="4" max="4" width="16" customWidth="1"/>
    <col min="6" max="6" width="16" customWidth="1"/>
    <col min="7" max="9" width="10" customWidth="1"/>
    <col min="10" max="10" width="14" customWidth="1"/>
    <col min="13" max="13" width="15.25" customWidth="1"/>
  </cols>
  <sheetData>
    <row r="1" spans="1:26" ht="24" customHeight="1">
      <c r="A1" s="24" t="s">
        <v>31</v>
      </c>
      <c r="B1" s="24"/>
      <c r="C1" s="24"/>
      <c r="D1" s="24"/>
      <c r="E1" s="24"/>
      <c r="F1" s="24"/>
      <c r="G1" s="24"/>
      <c r="H1" s="24"/>
      <c r="I1" s="24"/>
      <c r="J1" s="2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>
      <c r="A2" s="27" t="s">
        <v>84</v>
      </c>
      <c r="B2" s="26"/>
      <c r="C2" s="26"/>
      <c r="D2" s="26"/>
      <c r="E2" s="26"/>
      <c r="F2" s="26"/>
      <c r="G2" s="26"/>
      <c r="H2" s="26"/>
      <c r="I2" s="26"/>
      <c r="J2" s="26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>
      <c r="A3" s="26"/>
      <c r="B3" s="26"/>
      <c r="C3" s="26"/>
      <c r="D3" s="26"/>
      <c r="E3" s="26"/>
      <c r="F3" s="26"/>
      <c r="G3" s="26"/>
      <c r="H3" s="26"/>
      <c r="I3" s="26"/>
      <c r="J3" s="26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>
      <c r="A4" s="26"/>
      <c r="B4" s="26"/>
      <c r="C4" s="26"/>
      <c r="D4" s="26"/>
      <c r="E4" s="26"/>
      <c r="F4" s="26"/>
      <c r="G4" s="26"/>
      <c r="H4" s="26"/>
      <c r="I4" s="26"/>
      <c r="J4" s="26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>
      <c r="A5" s="5"/>
      <c r="B5" s="5"/>
      <c r="C5" s="5"/>
      <c r="D5" s="5"/>
      <c r="E5" s="5"/>
      <c r="F5" s="5"/>
      <c r="G5" s="5"/>
      <c r="H5" s="5"/>
      <c r="I5" s="5"/>
      <c r="J5" s="5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>
      <c r="A6" s="2" t="s">
        <v>32</v>
      </c>
      <c r="B6" s="2" t="s">
        <v>33</v>
      </c>
      <c r="C6" s="2" t="s">
        <v>34</v>
      </c>
      <c r="D6" s="2" t="s">
        <v>35</v>
      </c>
      <c r="E6" s="5"/>
      <c r="F6" s="2" t="s">
        <v>2</v>
      </c>
      <c r="G6" s="2" t="s">
        <v>36</v>
      </c>
      <c r="H6" s="2" t="s">
        <v>37</v>
      </c>
      <c r="I6" s="2" t="s">
        <v>38</v>
      </c>
      <c r="J6" s="2" t="s">
        <v>39</v>
      </c>
      <c r="K6" s="4"/>
      <c r="L6" s="4"/>
      <c r="M6" s="1" t="s">
        <v>2</v>
      </c>
      <c r="N6" s="1" t="s">
        <v>40</v>
      </c>
      <c r="O6" s="1" t="s">
        <v>41</v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ht="27.95" customHeight="1">
      <c r="A7" s="6" t="s">
        <v>42</v>
      </c>
      <c r="B7" s="6" t="s">
        <v>43</v>
      </c>
      <c r="C7" s="6" t="s">
        <v>44</v>
      </c>
      <c r="D7" s="6" t="s">
        <v>45</v>
      </c>
      <c r="E7" s="5"/>
      <c r="F7" s="6" t="s">
        <v>8</v>
      </c>
      <c r="G7" s="8">
        <f>'1_現状把握'!I7</f>
        <v>0.52631578947368418</v>
      </c>
      <c r="H7" s="8">
        <v>0.25</v>
      </c>
      <c r="I7" s="8">
        <f>H7-G7</f>
        <v>-0.27631578947368418</v>
      </c>
      <c r="J7" s="7">
        <f>H7*'1_現状把握'!$D$14</f>
        <v>1187500</v>
      </c>
      <c r="K7" s="16"/>
      <c r="L7" s="16"/>
      <c r="M7" s="21" t="str">
        <f>F7</f>
        <v>現金預金</v>
      </c>
      <c r="N7" s="22">
        <f>G7*'1_現状把握'!$D$14</f>
        <v>2500000</v>
      </c>
      <c r="O7" s="22">
        <f>J7</f>
        <v>1187500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7.95" customHeight="1">
      <c r="A8" s="6" t="s">
        <v>46</v>
      </c>
      <c r="B8" s="6" t="s">
        <v>47</v>
      </c>
      <c r="C8" s="6" t="s">
        <v>48</v>
      </c>
      <c r="D8" s="6" t="s">
        <v>49</v>
      </c>
      <c r="E8" s="5"/>
      <c r="F8" s="6" t="s">
        <v>12</v>
      </c>
      <c r="G8" s="8">
        <f>'1_現状把握'!I8</f>
        <v>6.3157894736842107E-2</v>
      </c>
      <c r="H8" s="8">
        <v>0.1</v>
      </c>
      <c r="I8" s="8">
        <f>H8-G8</f>
        <v>3.6842105263157898E-2</v>
      </c>
      <c r="J8" s="7">
        <f>H8*'1_現状把握'!$D$14</f>
        <v>475000</v>
      </c>
      <c r="K8" s="16"/>
      <c r="L8" s="16"/>
      <c r="M8" s="21" t="str">
        <f>F8</f>
        <v>国内株式</v>
      </c>
      <c r="N8" s="22">
        <f>G8*'1_現状把握'!$D$14</f>
        <v>300000</v>
      </c>
      <c r="O8" s="22">
        <f>J8</f>
        <v>475000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7.95" customHeight="1">
      <c r="A9" s="6" t="s">
        <v>50</v>
      </c>
      <c r="B9" s="6" t="s">
        <v>51</v>
      </c>
      <c r="C9" s="6" t="s">
        <v>52</v>
      </c>
      <c r="D9" s="6" t="s">
        <v>49</v>
      </c>
      <c r="E9" s="5"/>
      <c r="F9" s="6" t="s">
        <v>16</v>
      </c>
      <c r="G9" s="8">
        <f>'1_現状把握'!I9</f>
        <v>9.4736842105263161E-2</v>
      </c>
      <c r="H9" s="8">
        <v>0.25</v>
      </c>
      <c r="I9" s="8">
        <f>H9-G9</f>
        <v>0.15526315789473683</v>
      </c>
      <c r="J9" s="7">
        <f>H9*'1_現状把握'!$D$14</f>
        <v>1187500</v>
      </c>
      <c r="K9" s="16"/>
      <c r="L9" s="16"/>
      <c r="M9" s="21" t="str">
        <f>F9</f>
        <v>海外株式</v>
      </c>
      <c r="N9" s="22">
        <f>G9*'1_現状把握'!$D$14</f>
        <v>450000</v>
      </c>
      <c r="O9" s="22">
        <f>J9</f>
        <v>1187500</v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>
      <c r="A10" s="5"/>
      <c r="B10" s="5"/>
      <c r="C10" s="5"/>
      <c r="D10" s="5"/>
      <c r="E10" s="5"/>
      <c r="F10" s="6" t="s">
        <v>14</v>
      </c>
      <c r="G10" s="8">
        <f>'1_現状把握'!I10</f>
        <v>0.16842105263157894</v>
      </c>
      <c r="H10" s="8">
        <v>0.3</v>
      </c>
      <c r="I10" s="8">
        <f>H10-G10</f>
        <v>0.13157894736842105</v>
      </c>
      <c r="J10" s="7">
        <f>H10*'1_現状把握'!$D$14</f>
        <v>1425000</v>
      </c>
      <c r="K10" s="16"/>
      <c r="L10" s="16"/>
      <c r="M10" s="21" t="str">
        <f>F10</f>
        <v>投資信託/ETF</v>
      </c>
      <c r="N10" s="22">
        <f>G10*'1_現状把握'!$D$14</f>
        <v>800000</v>
      </c>
      <c r="O10" s="22">
        <f>J10</f>
        <v>1425000</v>
      </c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>
      <c r="A11" s="5"/>
      <c r="B11" s="5"/>
      <c r="C11" s="5"/>
      <c r="D11" s="5"/>
      <c r="E11" s="5"/>
      <c r="F11" s="6" t="s">
        <v>21</v>
      </c>
      <c r="G11" s="8">
        <f>'1_現状把握'!I11</f>
        <v>0.14736842105263157</v>
      </c>
      <c r="H11" s="8">
        <v>0.1</v>
      </c>
      <c r="I11" s="8">
        <f>H11-G11</f>
        <v>-4.736842105263156E-2</v>
      </c>
      <c r="J11" s="7">
        <f>H11*'1_現状把握'!$D$14</f>
        <v>475000</v>
      </c>
      <c r="K11" s="16"/>
      <c r="L11" s="16"/>
      <c r="M11" s="21" t="str">
        <f>F11</f>
        <v>債券・バランス</v>
      </c>
      <c r="N11" s="22">
        <f>G11*'1_現状把握'!$D$14</f>
        <v>699999.99999999988</v>
      </c>
      <c r="O11" s="22">
        <f>J11</f>
        <v>475000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>
      <c r="A12" s="5"/>
      <c r="B12" s="5"/>
      <c r="C12" s="5"/>
      <c r="D12" s="5"/>
      <c r="E12" s="5"/>
      <c r="F12" s="5"/>
      <c r="G12" s="5"/>
      <c r="H12" s="5"/>
      <c r="I12" s="5"/>
      <c r="J12" s="5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>
      <c r="A13" s="5"/>
      <c r="B13" s="5"/>
      <c r="C13" s="5"/>
      <c r="D13" s="5"/>
      <c r="E13" s="5"/>
      <c r="F13" s="2" t="s">
        <v>53</v>
      </c>
      <c r="G13" s="2" t="s">
        <v>54</v>
      </c>
      <c r="H13" s="2" t="s">
        <v>55</v>
      </c>
      <c r="I13" s="5"/>
      <c r="J13" s="5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52.5" customHeight="1">
      <c r="A14" s="5"/>
      <c r="B14" s="5"/>
      <c r="C14" s="5"/>
      <c r="D14" s="5"/>
      <c r="E14" s="5"/>
      <c r="F14" s="6" t="s">
        <v>56</v>
      </c>
      <c r="G14" s="8">
        <f>SUM(H7:H11)</f>
        <v>0.99999999999999989</v>
      </c>
      <c r="H14" s="6" t="str">
        <f>IF(ABS(G14-1)&lt;0.0001,"OK（100%）","要調整")</f>
        <v>OK（100%）</v>
      </c>
      <c r="I14" s="5"/>
      <c r="J14" s="5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60" customHeight="1">
      <c r="A15" s="5"/>
      <c r="B15" s="5"/>
      <c r="C15" s="5"/>
      <c r="D15" s="5"/>
      <c r="E15" s="5"/>
      <c r="F15" s="23" t="s">
        <v>83</v>
      </c>
      <c r="G15" s="6" t="str" cm="1">
        <f t="array" ref="G15">INDEX(F7:F11,MATCH(MAX(ABS(I7:I11)),ABS(I7:I11),0))</f>
        <v>現金預金</v>
      </c>
      <c r="H15" s="6" t="s">
        <v>57</v>
      </c>
      <c r="I15" s="5"/>
      <c r="J15" s="5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>
      <c r="A16" s="5"/>
      <c r="B16" s="5"/>
      <c r="C16" s="5"/>
      <c r="D16" s="5"/>
      <c r="E16" s="5"/>
      <c r="F16" s="5"/>
      <c r="G16" s="5"/>
      <c r="H16" s="5"/>
      <c r="I16" s="5"/>
      <c r="J16" s="5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>
      <c r="A17" s="5"/>
      <c r="B17" s="5"/>
      <c r="C17" s="5"/>
      <c r="D17" s="5"/>
      <c r="E17" s="5"/>
      <c r="F17" s="5"/>
      <c r="G17" s="5"/>
      <c r="H17" s="5"/>
      <c r="I17" s="5"/>
      <c r="J17" s="5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>
      <c r="A18" s="5"/>
      <c r="B18" s="5"/>
      <c r="C18" s="5"/>
      <c r="D18" s="5"/>
      <c r="E18" s="5"/>
      <c r="F18" s="5"/>
      <c r="G18" s="5"/>
      <c r="H18" s="5"/>
      <c r="I18" s="5"/>
      <c r="J18" s="5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>
      <c r="A19" s="5"/>
      <c r="B19" s="5"/>
      <c r="C19" s="5"/>
      <c r="D19" s="5"/>
      <c r="E19" s="5"/>
      <c r="F19" s="5"/>
      <c r="G19" s="5"/>
      <c r="H19" s="5"/>
      <c r="I19" s="5"/>
      <c r="J19" s="5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>
      <c r="A20" s="5"/>
      <c r="B20" s="5"/>
      <c r="C20" s="5"/>
      <c r="D20" s="5"/>
      <c r="E20" s="5"/>
      <c r="F20" s="5"/>
      <c r="G20" s="5"/>
      <c r="H20" s="5"/>
      <c r="I20" s="5"/>
      <c r="J20" s="5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</sheetData>
  <mergeCells count="2">
    <mergeCell ref="A1:J1"/>
    <mergeCell ref="A2:J4"/>
  </mergeCells>
  <phoneticPr fontId="7"/>
  <conditionalFormatting sqref="I7:I11">
    <cfRule type="expression" dxfId="1" priority="1">
      <formula>I7&gt;0</formula>
    </cfRule>
    <cfRule type="expression" dxfId="0" priority="2">
      <formula>I7&lt;0</formula>
    </cfRule>
  </conditionalFormatting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0"/>
  <sheetViews>
    <sheetView workbookViewId="0">
      <selection sqref="A1:H1"/>
    </sheetView>
  </sheetViews>
  <sheetFormatPr defaultRowHeight="14.25"/>
  <cols>
    <col min="1" max="1" width="18" customWidth="1"/>
    <col min="2" max="2" width="14" customWidth="1"/>
    <col min="3" max="5" width="16" customWidth="1"/>
    <col min="7" max="7" width="14" customWidth="1"/>
    <col min="8" max="8" width="22" customWidth="1"/>
  </cols>
  <sheetData>
    <row r="1" spans="1:26" ht="24" customHeight="1">
      <c r="A1" s="24" t="s">
        <v>58</v>
      </c>
      <c r="B1" s="24"/>
      <c r="C1" s="24"/>
      <c r="D1" s="24"/>
      <c r="E1" s="24"/>
      <c r="F1" s="24"/>
      <c r="G1" s="24"/>
      <c r="H1" s="2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>
      <c r="A2" s="26" t="s">
        <v>59</v>
      </c>
      <c r="B2" s="26"/>
      <c r="C2" s="26"/>
      <c r="D2" s="26"/>
      <c r="E2" s="26"/>
      <c r="F2" s="26"/>
      <c r="G2" s="26"/>
      <c r="H2" s="26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>
      <c r="A3" s="26"/>
      <c r="B3" s="26"/>
      <c r="C3" s="26"/>
      <c r="D3" s="26"/>
      <c r="E3" s="26"/>
      <c r="F3" s="26"/>
      <c r="G3" s="26"/>
      <c r="H3" s="26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>
      <c r="A4" s="26"/>
      <c r="B4" s="26"/>
      <c r="C4" s="26"/>
      <c r="D4" s="26"/>
      <c r="E4" s="26"/>
      <c r="F4" s="26"/>
      <c r="G4" s="26"/>
      <c r="H4" s="26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>
      <c r="A5" s="5"/>
      <c r="B5" s="5"/>
      <c r="C5" s="5"/>
      <c r="D5" s="5"/>
      <c r="E5" s="5"/>
      <c r="F5" s="5"/>
      <c r="G5" s="5"/>
      <c r="H5" s="5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>
      <c r="A6" s="2" t="s">
        <v>60</v>
      </c>
      <c r="B6" s="2" t="s">
        <v>54</v>
      </c>
      <c r="C6" s="5"/>
      <c r="D6" s="2" t="s">
        <v>61</v>
      </c>
      <c r="E6" s="2" t="s">
        <v>25</v>
      </c>
      <c r="F6" s="5"/>
      <c r="G6" s="2" t="s">
        <v>62</v>
      </c>
      <c r="H6" s="2" t="s">
        <v>63</v>
      </c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>
      <c r="A7" s="6" t="s">
        <v>64</v>
      </c>
      <c r="B7" s="17">
        <v>50000</v>
      </c>
      <c r="C7" s="5"/>
      <c r="D7" s="6" t="s">
        <v>65</v>
      </c>
      <c r="E7" s="7">
        <f>IF(B11=0,B10+B7*12*B8,B10*(1+B11)^(B8*12)+B7*(((1+B11)^(B8*12)-1)/B11))</f>
        <v>26655124.068118617</v>
      </c>
      <c r="F7" s="5"/>
      <c r="G7" s="6" t="s">
        <v>66</v>
      </c>
      <c r="H7" s="6" t="s">
        <v>67</v>
      </c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ht="28.5">
      <c r="A8" s="6" t="s">
        <v>68</v>
      </c>
      <c r="B8" s="17">
        <v>20</v>
      </c>
      <c r="C8" s="5"/>
      <c r="D8" s="6" t="s">
        <v>69</v>
      </c>
      <c r="E8" s="7">
        <f>B10+B7*12*B8</f>
        <v>14250000</v>
      </c>
      <c r="F8" s="5"/>
      <c r="G8" s="6" t="s">
        <v>70</v>
      </c>
      <c r="H8" s="6" t="s">
        <v>71</v>
      </c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>
      <c r="A9" s="6" t="s">
        <v>72</v>
      </c>
      <c r="B9" s="18">
        <v>0.05</v>
      </c>
      <c r="C9" s="5"/>
      <c r="D9" s="6" t="s">
        <v>73</v>
      </c>
      <c r="E9" s="7">
        <f>E7-E8</f>
        <v>12405124.068118617</v>
      </c>
      <c r="F9" s="5"/>
      <c r="G9" s="6" t="s">
        <v>65</v>
      </c>
      <c r="H9" s="6" t="s">
        <v>74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28.5">
      <c r="A10" s="6" t="s">
        <v>75</v>
      </c>
      <c r="B10" s="17">
        <f>'1_現状把握'!H16</f>
        <v>2250000</v>
      </c>
      <c r="C10" s="5"/>
      <c r="D10" s="6" t="s">
        <v>76</v>
      </c>
      <c r="E10" s="19">
        <f>E7/B10</f>
        <v>11.846721808052719</v>
      </c>
      <c r="F10" s="5"/>
      <c r="G10" s="6" t="s">
        <v>73</v>
      </c>
      <c r="H10" s="6" t="s">
        <v>77</v>
      </c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>
      <c r="A11" s="6" t="s">
        <v>78</v>
      </c>
      <c r="B11" s="20">
        <f>B9/12</f>
        <v>4.1666666666666666E-3</v>
      </c>
      <c r="C11" s="5"/>
      <c r="D11" s="5"/>
      <c r="E11" s="5"/>
      <c r="F11" s="5"/>
      <c r="G11" s="5"/>
      <c r="H11" s="5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>
      <c r="A12" s="5"/>
      <c r="B12" s="5"/>
      <c r="C12" s="5"/>
      <c r="D12" s="5"/>
      <c r="E12" s="5"/>
      <c r="F12" s="5"/>
      <c r="G12" s="5"/>
      <c r="H12" s="5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>
      <c r="A13" s="5"/>
      <c r="B13" s="5"/>
      <c r="C13" s="5"/>
      <c r="D13" s="5"/>
      <c r="E13" s="5"/>
      <c r="F13" s="5"/>
      <c r="G13" s="5"/>
      <c r="H13" s="5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>
      <c r="A14" s="2" t="s">
        <v>79</v>
      </c>
      <c r="B14" s="2" t="s">
        <v>80</v>
      </c>
      <c r="C14" s="2" t="s">
        <v>81</v>
      </c>
      <c r="D14" s="2" t="s">
        <v>82</v>
      </c>
      <c r="E14" s="5"/>
      <c r="F14" s="5"/>
      <c r="G14" s="5"/>
      <c r="H14" s="5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>
      <c r="A15" s="6">
        <v>0</v>
      </c>
      <c r="B15" s="7">
        <f t="shared" ref="B15:B45" si="0">$B$10+$B$7*12*A15</f>
        <v>2250000</v>
      </c>
      <c r="C15" s="7">
        <f t="shared" ref="C15:C45" si="1">IF($B$11=0,$B$10+$B$7*12*A15,$B$10*(1+$B$11)^(12*A15)+$B$7*(((1+$B$11)^(12*A15)-1)/$B$11))</f>
        <v>2250000</v>
      </c>
      <c r="D15" s="7">
        <f t="shared" ref="D15:D45" si="2">C15-B15</f>
        <v>0</v>
      </c>
      <c r="E15" s="5"/>
      <c r="F15" s="5"/>
      <c r="G15" s="5"/>
      <c r="H15" s="5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>
      <c r="A16" s="6">
        <v>1</v>
      </c>
      <c r="B16" s="7">
        <f t="shared" si="0"/>
        <v>2850000</v>
      </c>
      <c r="C16" s="7">
        <f t="shared" si="1"/>
        <v>2979057.0448147012</v>
      </c>
      <c r="D16" s="7">
        <f t="shared" si="2"/>
        <v>129057.04481470119</v>
      </c>
      <c r="E16" s="5"/>
      <c r="F16" s="5"/>
      <c r="G16" s="5"/>
      <c r="H16" s="5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>
      <c r="A17" s="6">
        <v>2</v>
      </c>
      <c r="B17" s="7">
        <f t="shared" si="0"/>
        <v>3450000</v>
      </c>
      <c r="C17" s="7">
        <f t="shared" si="1"/>
        <v>3745414.0317061702</v>
      </c>
      <c r="D17" s="7">
        <f t="shared" si="2"/>
        <v>295414.03170617018</v>
      </c>
      <c r="E17" s="5"/>
      <c r="F17" s="5"/>
      <c r="G17" s="5"/>
      <c r="H17" s="5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>
      <c r="A18" s="6">
        <v>3</v>
      </c>
      <c r="B18" s="7">
        <f t="shared" si="0"/>
        <v>4050000</v>
      </c>
      <c r="C18" s="7">
        <f t="shared" si="1"/>
        <v>4550979.2965019317</v>
      </c>
      <c r="D18" s="7">
        <f t="shared" si="2"/>
        <v>500979.29650193173</v>
      </c>
      <c r="E18" s="5"/>
      <c r="F18" s="5"/>
      <c r="G18" s="5"/>
      <c r="H18" s="5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>
      <c r="A19" s="6">
        <v>4</v>
      </c>
      <c r="B19" s="7">
        <f t="shared" si="0"/>
        <v>4650000</v>
      </c>
      <c r="C19" s="7">
        <f t="shared" si="1"/>
        <v>5397758.8091122489</v>
      </c>
      <c r="D19" s="7">
        <f t="shared" si="2"/>
        <v>747758.80911224894</v>
      </c>
      <c r="E19" s="5"/>
      <c r="F19" s="5"/>
      <c r="G19" s="5"/>
      <c r="H19" s="5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>
      <c r="A20" s="6">
        <v>5</v>
      </c>
      <c r="B20" s="7">
        <f t="shared" si="0"/>
        <v>5250000</v>
      </c>
      <c r="C20" s="7">
        <f t="shared" si="1"/>
        <v>6287861.1686750753</v>
      </c>
      <c r="D20" s="7">
        <f t="shared" si="2"/>
        <v>1037861.1686750753</v>
      </c>
      <c r="E20" s="5"/>
      <c r="F20" s="5"/>
      <c r="G20" s="5"/>
      <c r="H20" s="5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>
      <c r="A21" s="6">
        <v>6</v>
      </c>
      <c r="B21" s="7">
        <f t="shared" si="0"/>
        <v>5850000</v>
      </c>
      <c r="C21" s="7">
        <f t="shared" si="1"/>
        <v>7223502.854262148</v>
      </c>
      <c r="D21" s="7">
        <f t="shared" si="2"/>
        <v>1373502.854262148</v>
      </c>
      <c r="E21" s="5"/>
      <c r="F21" s="5"/>
      <c r="G21" s="5"/>
      <c r="H21" s="5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>
      <c r="A22" s="6">
        <v>7</v>
      </c>
      <c r="B22" s="7">
        <f t="shared" si="0"/>
        <v>6450000</v>
      </c>
      <c r="C22" s="7">
        <f t="shared" si="1"/>
        <v>8207013.7442211183</v>
      </c>
      <c r="D22" s="7">
        <f t="shared" si="2"/>
        <v>1757013.7442211183</v>
      </c>
      <c r="E22" s="5"/>
      <c r="F22" s="5"/>
      <c r="G22" s="5"/>
      <c r="H22" s="5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>
      <c r="A23" s="6">
        <v>8</v>
      </c>
      <c r="B23" s="7">
        <f t="shared" si="0"/>
        <v>7050000</v>
      </c>
      <c r="C23" s="7">
        <f t="shared" si="1"/>
        <v>9240842.9178977404</v>
      </c>
      <c r="D23" s="7">
        <f t="shared" si="2"/>
        <v>2190842.9178977404</v>
      </c>
      <c r="E23" s="5"/>
      <c r="F23" s="5"/>
      <c r="G23" s="5"/>
      <c r="H23" s="5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>
      <c r="A24" s="6">
        <v>9</v>
      </c>
      <c r="B24" s="7">
        <f t="shared" si="0"/>
        <v>7650000</v>
      </c>
      <c r="C24" s="7">
        <f t="shared" si="1"/>
        <v>10327564.754185164</v>
      </c>
      <c r="D24" s="7">
        <f t="shared" si="2"/>
        <v>2677564.7541851643</v>
      </c>
      <c r="E24" s="5"/>
      <c r="F24" s="5"/>
      <c r="G24" s="5"/>
      <c r="H24" s="5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>
      <c r="A25" s="6">
        <v>10</v>
      </c>
      <c r="B25" s="7">
        <f t="shared" si="0"/>
        <v>8250000</v>
      </c>
      <c r="C25" s="7">
        <f t="shared" si="1"/>
        <v>11469885.342086576</v>
      </c>
      <c r="D25" s="7">
        <f t="shared" si="2"/>
        <v>3219885.3420865759</v>
      </c>
      <c r="E25" s="5"/>
      <c r="F25" s="5"/>
      <c r="G25" s="5"/>
      <c r="H25" s="5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>
      <c r="A26" s="6">
        <v>11</v>
      </c>
      <c r="B26" s="7">
        <f t="shared" si="0"/>
        <v>8850000</v>
      </c>
      <c r="C26" s="7">
        <f t="shared" si="1"/>
        <v>12670649.219254399</v>
      </c>
      <c r="D26" s="7">
        <f t="shared" si="2"/>
        <v>3820649.2192543987</v>
      </c>
      <c r="E26" s="5"/>
      <c r="F26" s="5"/>
      <c r="G26" s="5"/>
      <c r="H26" s="5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>
      <c r="A27" s="6">
        <v>12</v>
      </c>
      <c r="B27" s="7">
        <f t="shared" si="0"/>
        <v>9450000</v>
      </c>
      <c r="C27" s="7">
        <f t="shared" si="1"/>
        <v>13932846.455285959</v>
      </c>
      <c r="D27" s="7">
        <f t="shared" si="2"/>
        <v>4482846.4552859589</v>
      </c>
      <c r="E27" s="5"/>
      <c r="F27" s="5"/>
      <c r="G27" s="5"/>
      <c r="H27" s="5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>
      <c r="A28" s="6">
        <v>13</v>
      </c>
      <c r="B28" s="7">
        <f t="shared" si="0"/>
        <v>10050000</v>
      </c>
      <c r="C28" s="7">
        <f t="shared" si="1"/>
        <v>15259620.097413968</v>
      </c>
      <c r="D28" s="7">
        <f t="shared" si="2"/>
        <v>5209620.0974139683</v>
      </c>
      <c r="E28" s="5"/>
      <c r="F28" s="5"/>
      <c r="G28" s="5"/>
      <c r="H28" s="5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>
      <c r="A29" s="6">
        <v>14</v>
      </c>
      <c r="B29" s="7">
        <f t="shared" si="0"/>
        <v>10650000</v>
      </c>
      <c r="C29" s="7">
        <f t="shared" si="1"/>
        <v>16654273.997132711</v>
      </c>
      <c r="D29" s="7">
        <f t="shared" si="2"/>
        <v>6004273.9971327111</v>
      </c>
      <c r="E29" s="5"/>
      <c r="F29" s="5"/>
      <c r="G29" s="5"/>
      <c r="H29" s="5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>
      <c r="A30" s="6">
        <v>15</v>
      </c>
      <c r="B30" s="7">
        <f t="shared" si="0"/>
        <v>11250000</v>
      </c>
      <c r="C30" s="7">
        <f t="shared" si="1"/>
        <v>18120281.037249222</v>
      </c>
      <c r="D30" s="7">
        <f t="shared" si="2"/>
        <v>6870281.0372492224</v>
      </c>
      <c r="E30" s="5"/>
      <c r="F30" s="5"/>
      <c r="G30" s="5"/>
      <c r="H30" s="5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>
      <c r="A31" s="6">
        <v>16</v>
      </c>
      <c r="B31" s="7">
        <f t="shared" si="0"/>
        <v>11850000</v>
      </c>
      <c r="C31" s="7">
        <f t="shared" si="1"/>
        <v>19661291.77984608</v>
      </c>
      <c r="D31" s="7">
        <f t="shared" si="2"/>
        <v>7811291.7798460796</v>
      </c>
      <c r="E31" s="5"/>
      <c r="F31" s="5"/>
      <c r="G31" s="5"/>
      <c r="H31" s="5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>
      <c r="A32" s="6">
        <v>17</v>
      </c>
      <c r="B32" s="7">
        <f t="shared" si="0"/>
        <v>12450000</v>
      </c>
      <c r="C32" s="7">
        <f t="shared" si="1"/>
        <v>21281143.556690328</v>
      </c>
      <c r="D32" s="7">
        <f t="shared" si="2"/>
        <v>8831143.5566903278</v>
      </c>
      <c r="E32" s="5"/>
      <c r="F32" s="5"/>
      <c r="G32" s="5"/>
      <c r="H32" s="5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>
      <c r="A33" s="6">
        <v>18</v>
      </c>
      <c r="B33" s="7">
        <f t="shared" si="0"/>
        <v>13050000</v>
      </c>
      <c r="C33" s="7">
        <f t="shared" si="1"/>
        <v>22983870.024725031</v>
      </c>
      <c r="D33" s="7">
        <f t="shared" si="2"/>
        <v>9933870.0247250311</v>
      </c>
      <c r="E33" s="5"/>
      <c r="F33" s="5"/>
      <c r="G33" s="5"/>
      <c r="H33" s="5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>
      <c r="A34" s="6">
        <v>19</v>
      </c>
      <c r="B34" s="7">
        <f t="shared" si="0"/>
        <v>13650000</v>
      </c>
      <c r="C34" s="7">
        <f t="shared" si="1"/>
        <v>24773711.210437842</v>
      </c>
      <c r="D34" s="7">
        <f t="shared" si="2"/>
        <v>11123711.210437842</v>
      </c>
      <c r="E34" s="5"/>
      <c r="F34" s="5"/>
      <c r="G34" s="5"/>
      <c r="H34" s="5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>
      <c r="A35" s="6">
        <v>20</v>
      </c>
      <c r="B35" s="7">
        <f t="shared" si="0"/>
        <v>14250000</v>
      </c>
      <c r="C35" s="7">
        <f t="shared" si="1"/>
        <v>26655124.068118617</v>
      </c>
      <c r="D35" s="7">
        <f t="shared" si="2"/>
        <v>12405124.068118617</v>
      </c>
      <c r="E35" s="5"/>
      <c r="F35" s="5"/>
      <c r="G35" s="5"/>
      <c r="H35" s="5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>
      <c r="A36" s="6">
        <v>21</v>
      </c>
      <c r="B36" s="7">
        <f t="shared" si="0"/>
        <v>14850000</v>
      </c>
      <c r="C36" s="7">
        <f t="shared" si="1"/>
        <v>28632793.578297436</v>
      </c>
      <c r="D36" s="7">
        <f t="shared" si="2"/>
        <v>13782793.578297436</v>
      </c>
      <c r="E36" s="5"/>
      <c r="F36" s="5"/>
      <c r="G36" s="5"/>
      <c r="H36" s="5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>
      <c r="A37" s="6">
        <v>22</v>
      </c>
      <c r="B37" s="7">
        <f t="shared" si="0"/>
        <v>15450000</v>
      </c>
      <c r="C37" s="7">
        <f t="shared" si="1"/>
        <v>30711644.413999841</v>
      </c>
      <c r="D37" s="7">
        <f t="shared" si="2"/>
        <v>15261644.413999841</v>
      </c>
      <c r="E37" s="5"/>
      <c r="F37" s="5"/>
      <c r="G37" s="5"/>
      <c r="H37" s="5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>
      <c r="A38" s="6">
        <v>23</v>
      </c>
      <c r="B38" s="7">
        <f t="shared" si="0"/>
        <v>16050000</v>
      </c>
      <c r="C38" s="7">
        <f t="shared" si="1"/>
        <v>32896853.203869808</v>
      </c>
      <c r="D38" s="7">
        <f t="shared" si="2"/>
        <v>16846853.203869808</v>
      </c>
      <c r="E38" s="5"/>
      <c r="F38" s="5"/>
      <c r="G38" s="5"/>
      <c r="H38" s="5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>
      <c r="A39" s="6">
        <v>24</v>
      </c>
      <c r="B39" s="7">
        <f t="shared" si="0"/>
        <v>16650000</v>
      </c>
      <c r="C39" s="7">
        <f t="shared" si="1"/>
        <v>35193861.422697373</v>
      </c>
      <c r="D39" s="7">
        <f t="shared" si="2"/>
        <v>18543861.422697373</v>
      </c>
      <c r="E39" s="5"/>
      <c r="F39" s="5"/>
      <c r="G39" s="5"/>
      <c r="H39" s="5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>
      <c r="A40" s="6">
        <v>25</v>
      </c>
      <c r="B40" s="7">
        <f t="shared" si="0"/>
        <v>17250000</v>
      </c>
      <c r="C40" s="7">
        <f t="shared" si="1"/>
        <v>37608388.941450089</v>
      </c>
      <c r="D40" s="7">
        <f t="shared" si="2"/>
        <v>20358388.941450089</v>
      </c>
      <c r="E40" s="5"/>
      <c r="F40" s="5"/>
      <c r="G40" s="5"/>
      <c r="H40" s="5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>
      <c r="A41" s="6">
        <v>26</v>
      </c>
      <c r="B41" s="7">
        <f t="shared" si="0"/>
        <v>17850000</v>
      </c>
      <c r="C41" s="7">
        <f t="shared" si="1"/>
        <v>40146448.270549871</v>
      </c>
      <c r="D41" s="7">
        <f t="shared" si="2"/>
        <v>22296448.270549871</v>
      </c>
      <c r="E41" s="5"/>
      <c r="F41" s="5"/>
      <c r="G41" s="5"/>
      <c r="H41" s="5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>
      <c r="A42" s="6">
        <v>27</v>
      </c>
      <c r="B42" s="7">
        <f t="shared" si="0"/>
        <v>18450000</v>
      </c>
      <c r="C42" s="7">
        <f t="shared" si="1"/>
        <v>42814359.53186284</v>
      </c>
      <c r="D42" s="7">
        <f t="shared" si="2"/>
        <v>24364359.53186284</v>
      </c>
      <c r="E42" s="5"/>
      <c r="F42" s="5"/>
      <c r="G42" s="5"/>
      <c r="H42" s="5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>
      <c r="A43" s="6">
        <v>28</v>
      </c>
      <c r="B43" s="7">
        <f t="shared" si="0"/>
        <v>19050000</v>
      </c>
      <c r="C43" s="7">
        <f t="shared" si="1"/>
        <v>45618766.196684621</v>
      </c>
      <c r="D43" s="7">
        <f t="shared" si="2"/>
        <v>26568766.196684621</v>
      </c>
      <c r="E43" s="5"/>
      <c r="F43" s="5"/>
      <c r="G43" s="5"/>
      <c r="H43" s="5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>
      <c r="A44" s="6">
        <v>29</v>
      </c>
      <c r="B44" s="7">
        <f t="shared" si="0"/>
        <v>19650000</v>
      </c>
      <c r="C44" s="7">
        <f t="shared" si="1"/>
        <v>48566651.628910854</v>
      </c>
      <c r="D44" s="7">
        <f t="shared" si="2"/>
        <v>28916651.628910854</v>
      </c>
      <c r="E44" s="5"/>
      <c r="F44" s="5"/>
      <c r="G44" s="5"/>
      <c r="H44" s="5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>
      <c r="A45" s="6">
        <v>30</v>
      </c>
      <c r="B45" s="7">
        <f t="shared" si="0"/>
        <v>20250000</v>
      </c>
      <c r="C45" s="7">
        <f t="shared" si="1"/>
        <v>51665356.474587724</v>
      </c>
      <c r="D45" s="7">
        <f t="shared" si="2"/>
        <v>31415356.474587724</v>
      </c>
      <c r="E45" s="5"/>
      <c r="F45" s="5"/>
      <c r="G45" s="5"/>
      <c r="H45" s="5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>
      <c r="A46" s="5"/>
      <c r="B46" s="5"/>
      <c r="C46" s="5"/>
      <c r="D46" s="5"/>
      <c r="E46" s="5"/>
      <c r="F46" s="5"/>
      <c r="G46" s="5"/>
      <c r="H46" s="5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>
      <c r="A47" s="5"/>
      <c r="B47" s="5"/>
      <c r="C47" s="5"/>
      <c r="D47" s="5"/>
      <c r="E47" s="5"/>
      <c r="F47" s="5"/>
      <c r="G47" s="5"/>
      <c r="H47" s="5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>
      <c r="A48" s="5"/>
      <c r="B48" s="5"/>
      <c r="C48" s="5"/>
      <c r="D48" s="5"/>
      <c r="E48" s="5"/>
      <c r="F48" s="5"/>
      <c r="G48" s="5"/>
      <c r="H48" s="5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>
      <c r="A49" s="5"/>
      <c r="B49" s="5"/>
      <c r="C49" s="5"/>
      <c r="D49" s="5"/>
      <c r="E49" s="5"/>
      <c r="F49" s="5"/>
      <c r="G49" s="5"/>
      <c r="H49" s="5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>
      <c r="A50" s="5"/>
      <c r="B50" s="5"/>
      <c r="C50" s="5"/>
      <c r="D50" s="5"/>
      <c r="E50" s="5"/>
      <c r="F50" s="5"/>
      <c r="G50" s="5"/>
      <c r="H50" s="5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spans="1:26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spans="1:26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spans="1:26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spans="1:26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spans="1:26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spans="1:26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spans="1:26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spans="1:26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</sheetData>
  <mergeCells count="2">
    <mergeCell ref="A1:H1"/>
    <mergeCell ref="A2:H4"/>
  </mergeCells>
  <phoneticPr fontId="7"/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1_現状把握</vt:lpstr>
      <vt:lpstr>2_目標配分</vt:lpstr>
      <vt:lpstr>3_積立シミュレーション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事務局</dc:creator>
  <cp:lastModifiedBy>testuser</cp:lastModifiedBy>
  <dcterms:created xsi:type="dcterms:W3CDTF">2026-04-06T07:57:10Z</dcterms:created>
  <dcterms:modified xsi:type="dcterms:W3CDTF">2026-04-09T04:18:04Z</dcterms:modified>
</cp:coreProperties>
</file>